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3Q2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9" i="1"/>
  <c r="G47"/>
  <c r="G44"/>
  <c r="F44"/>
  <c r="E44"/>
  <c r="D44"/>
  <c r="C44"/>
  <c r="G43"/>
  <c r="F43"/>
  <c r="E43"/>
  <c r="D43"/>
  <c r="C43"/>
  <c r="G42"/>
  <c r="F42"/>
  <c r="E42"/>
  <c r="D42"/>
  <c r="C42"/>
  <c r="G41"/>
  <c r="F41"/>
  <c r="E41"/>
  <c r="D41"/>
  <c r="C41"/>
  <c r="F40"/>
  <c r="E40"/>
  <c r="D40"/>
  <c r="C40"/>
  <c r="G40" s="1"/>
  <c r="F39"/>
  <c r="E39"/>
  <c r="G39" s="1"/>
  <c r="D39"/>
  <c r="C39"/>
  <c r="F38"/>
  <c r="G38" s="1"/>
  <c r="E38"/>
  <c r="D38"/>
  <c r="C38"/>
  <c r="F37"/>
  <c r="G37" s="1"/>
  <c r="E37"/>
  <c r="D37"/>
  <c r="C37"/>
  <c r="F36"/>
  <c r="E36"/>
  <c r="G36" s="1"/>
  <c r="D36"/>
  <c r="C36"/>
  <c r="F35"/>
  <c r="E35"/>
  <c r="D35"/>
  <c r="C35"/>
  <c r="G35" s="1"/>
  <c r="F34"/>
  <c r="E34"/>
  <c r="G34" s="1"/>
  <c r="D34"/>
  <c r="C34"/>
  <c r="G33"/>
  <c r="F33"/>
  <c r="F45" s="1"/>
  <c r="E33"/>
  <c r="E45" s="1"/>
  <c r="D33"/>
  <c r="C33"/>
  <c r="C45" s="1"/>
  <c r="G32"/>
  <c r="F32"/>
  <c r="E32"/>
  <c r="D32"/>
  <c r="D45" s="1"/>
  <c r="C32"/>
  <c r="G31"/>
  <c r="F31"/>
  <c r="E31"/>
  <c r="D31"/>
  <c r="C31"/>
  <c r="F27"/>
  <c r="E27"/>
  <c r="D27"/>
  <c r="C27"/>
  <c r="G27" s="1"/>
  <c r="F26"/>
  <c r="E26"/>
  <c r="D26"/>
  <c r="G26" s="1"/>
  <c r="C26"/>
  <c r="F25"/>
  <c r="E25"/>
  <c r="D25"/>
  <c r="C25"/>
  <c r="G25" s="1"/>
  <c r="F24"/>
  <c r="E24"/>
  <c r="D24"/>
  <c r="C24"/>
  <c r="G24" s="1"/>
  <c r="G23"/>
  <c r="F23"/>
  <c r="E23"/>
  <c r="D23"/>
  <c r="C23"/>
  <c r="G22"/>
  <c r="F22"/>
  <c r="E22"/>
  <c r="D22"/>
  <c r="C22"/>
  <c r="F21"/>
  <c r="G21" s="1"/>
  <c r="E21"/>
  <c r="D21"/>
  <c r="C21"/>
  <c r="F20"/>
  <c r="E20"/>
  <c r="D20"/>
  <c r="C20"/>
  <c r="G20" s="1"/>
  <c r="F19"/>
  <c r="F28" s="1"/>
  <c r="F51" s="1"/>
  <c r="E19"/>
  <c r="E28" s="1"/>
  <c r="E51" s="1"/>
  <c r="D19"/>
  <c r="D28" s="1"/>
  <c r="D51" s="1"/>
  <c r="C19"/>
  <c r="C28" s="1"/>
  <c r="C16"/>
  <c r="C51" l="1"/>
  <c r="C53"/>
  <c r="D16" s="1"/>
  <c r="G45"/>
  <c r="G19"/>
  <c r="G28" s="1"/>
  <c r="G16" l="1"/>
  <c r="G53" s="1"/>
  <c r="D53"/>
  <c r="E16" s="1"/>
  <c r="E53" s="1"/>
  <c r="F16" s="1"/>
  <c r="F53" s="1"/>
  <c r="G51"/>
</calcChain>
</file>

<file path=xl/sharedStrings.xml><?xml version="1.0" encoding="utf-8"?>
<sst xmlns="http://schemas.openxmlformats.org/spreadsheetml/2006/main" count="45" uniqueCount="45">
  <si>
    <t>ASSOCIAÇÃO MUSEU DE ARTE SACRA DE SÃO PAULO - SAMAS</t>
  </si>
  <si>
    <t>CONTRATO DE GESTÃO Nº  02/2018 RELATORIO RECEITA/DESPESAS - 3º QUADRIMESTRE 2021</t>
  </si>
  <si>
    <t>RELATÓRIO GERENCIAL DO 3º QUADRIMESTRE DE  2021</t>
  </si>
  <si>
    <t>Descrição</t>
  </si>
  <si>
    <t>total do quadrimestre</t>
  </si>
  <si>
    <t>SALDO INICIAL</t>
  </si>
  <si>
    <t>RECEITAS REALIZADAS</t>
  </si>
  <si>
    <t>Créditos de Órgão Público</t>
  </si>
  <si>
    <t>Contribuição Institucional</t>
  </si>
  <si>
    <t>Cessão Onerosa</t>
  </si>
  <si>
    <t>Bilheteria</t>
  </si>
  <si>
    <t>Créditos Doações Diversas</t>
  </si>
  <si>
    <t>Taxas de Inscrição Cursos</t>
  </si>
  <si>
    <t>Patrocinio, Leis de Incentivo, Convenios e Termos de Parceria</t>
  </si>
  <si>
    <t xml:space="preserve">Outros Créditos </t>
  </si>
  <si>
    <t>Créditos Rendim. Aplic. Financeiras</t>
  </si>
  <si>
    <t>TOTAL DAS RECEITAS</t>
  </si>
  <si>
    <t>DESPESAS REALIZADAS</t>
  </si>
  <si>
    <t>Salarios e Encargos - Area Fim - Diretoria</t>
  </si>
  <si>
    <t>Salarios e Encargos - Area Meio - Demais</t>
  </si>
  <si>
    <t>Salarios e Encargos - Area Fim - Demais</t>
  </si>
  <si>
    <t>Salarios e Encargos - Area Meio - Estagiarios</t>
  </si>
  <si>
    <t>Salarios e Encargos -  Area Fim - Estagiarios</t>
  </si>
  <si>
    <t>Salarios e Encargos -  Area Fim - Aprendizes</t>
  </si>
  <si>
    <t>Prestadores de Serviços</t>
  </si>
  <si>
    <t>Custos Administrativos</t>
  </si>
  <si>
    <t>Programa de Edificações: Conservação Manut. e Segurança</t>
  </si>
  <si>
    <t>Programa de Acervo: Conservação, Documentação e Pesquisa</t>
  </si>
  <si>
    <t>Programa de exposições e programação Cultural</t>
  </si>
  <si>
    <t>Programa de serviço educativo e projetos especiais</t>
  </si>
  <si>
    <t>Programa de Ações de Apoio ao SISEM  -  SP</t>
  </si>
  <si>
    <t>Programa de Comunicação</t>
  </si>
  <si>
    <t>TOTAL DAS DESPESAS</t>
  </si>
  <si>
    <t>TRANSFERÊNCIA SALDO PRONAC</t>
  </si>
  <si>
    <t>ADIANTAMENTOS</t>
  </si>
  <si>
    <t>SALDO MENSAL</t>
  </si>
  <si>
    <t>SALDO ACUMULADO</t>
  </si>
  <si>
    <t>___________________________________</t>
  </si>
  <si>
    <t>Luiz Henrique Marcon Neves</t>
  </si>
  <si>
    <t>José Carlos Reis Marçal de Barros</t>
  </si>
  <si>
    <t>Diretor de Planejamento e Gestão</t>
  </si>
  <si>
    <t>Diretor Executivo</t>
  </si>
  <si>
    <t>Rogério Gerlah Paganatto</t>
  </si>
  <si>
    <t>CPF 129306908-60</t>
  </si>
  <si>
    <t>CRC 1SP131987/O-3</t>
  </si>
</sst>
</file>

<file path=xl/styles.xml><?xml version="1.0" encoding="utf-8"?>
<styleSheet xmlns="http://schemas.openxmlformats.org/spreadsheetml/2006/main">
  <numFmts count="5">
    <numFmt numFmtId="164" formatCode="_-* #,##0.00_-;\-* #,##0.00_-;_-* \-??_-;_-@_-"/>
    <numFmt numFmtId="165" formatCode="_(* #,##0.00_);_(* \(#,##0.00\);_(* \-??_);_(@_)"/>
    <numFmt numFmtId="166" formatCode="#,##0.00_ ;\-#,##0.00\ "/>
    <numFmt numFmtId="167" formatCode="_(&quot;R$ &quot;* #,##0.00_);_(&quot;R$ &quot;* \(#,##0.00\);_(&quot;R$ &quot;* \-??_);_(@_)"/>
    <numFmt numFmtId="168" formatCode="&quot;São Paulo, &quot;dd&quot; de &quot;mmmm&quot; de &quot;yyyy\.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8"/>
      <color indexed="56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ill="0" applyBorder="0" applyAlignment="0" applyProtection="0"/>
    <xf numFmtId="0" fontId="2" fillId="0" borderId="0"/>
    <xf numFmtId="0" fontId="1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 applyAlignment="1">
      <alignment horizontal="center"/>
    </xf>
    <xf numFmtId="17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165" fontId="4" fillId="0" borderId="6" xfId="1" applyNumberFormat="1" applyFont="1" applyFill="1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5" fillId="2" borderId="6" xfId="0" applyFont="1" applyFill="1" applyBorder="1" applyAlignment="1"/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166" fontId="0" fillId="0" borderId="8" xfId="0" applyNumberFormat="1" applyFont="1" applyBorder="1"/>
    <xf numFmtId="166" fontId="0" fillId="0" borderId="6" xfId="0" applyNumberFormat="1" applyFont="1" applyBorder="1"/>
    <xf numFmtId="165" fontId="2" fillId="0" borderId="6" xfId="1" applyNumberFormat="1" applyFill="1" applyBorder="1" applyAlignment="1" applyProtection="1">
      <alignment horizontal="right"/>
    </xf>
    <xf numFmtId="0" fontId="5" fillId="0" borderId="5" xfId="0" applyFont="1" applyBorder="1" applyAlignment="1">
      <alignment horizontal="left"/>
    </xf>
    <xf numFmtId="0" fontId="5" fillId="2" borderId="2" xfId="0" applyFont="1" applyFill="1" applyBorder="1"/>
    <xf numFmtId="165" fontId="4" fillId="3" borderId="9" xfId="1" applyNumberFormat="1" applyFont="1" applyFill="1" applyBorder="1" applyAlignment="1" applyProtection="1">
      <alignment horizontal="right"/>
    </xf>
    <xf numFmtId="167" fontId="6" fillId="0" borderId="0" xfId="0" applyNumberFormat="1" applyFont="1"/>
    <xf numFmtId="0" fontId="7" fillId="0" borderId="0" xfId="0" applyFont="1"/>
    <xf numFmtId="164" fontId="5" fillId="0" borderId="6" xfId="1" applyFont="1" applyBorder="1" applyAlignment="1"/>
    <xf numFmtId="165" fontId="2" fillId="0" borderId="9" xfId="1" applyNumberFormat="1" applyFill="1" applyBorder="1" applyAlignment="1" applyProtection="1">
      <alignment horizontal="right"/>
    </xf>
    <xf numFmtId="165" fontId="2" fillId="0" borderId="10" xfId="1" applyNumberFormat="1" applyFill="1" applyBorder="1" applyAlignment="1" applyProtection="1">
      <alignment horizontal="right"/>
    </xf>
    <xf numFmtId="165" fontId="2" fillId="0" borderId="11" xfId="1" applyNumberFormat="1" applyFill="1" applyBorder="1" applyAlignment="1" applyProtection="1">
      <alignment horizontal="right"/>
    </xf>
    <xf numFmtId="0" fontId="0" fillId="0" borderId="0" xfId="0" applyFont="1"/>
    <xf numFmtId="0" fontId="5" fillId="2" borderId="5" xfId="0" applyFont="1" applyFill="1" applyBorder="1"/>
    <xf numFmtId="166" fontId="4" fillId="3" borderId="6" xfId="0" applyNumberFormat="1" applyFont="1" applyFill="1" applyBorder="1"/>
    <xf numFmtId="165" fontId="4" fillId="3" borderId="6" xfId="1" applyNumberFormat="1" applyFont="1" applyFill="1" applyBorder="1" applyAlignment="1" applyProtection="1">
      <alignment horizontal="right"/>
    </xf>
    <xf numFmtId="0" fontId="6" fillId="0" borderId="0" xfId="0" applyFont="1" applyBorder="1"/>
    <xf numFmtId="0" fontId="5" fillId="2" borderId="6" xfId="0" applyFont="1" applyFill="1" applyBorder="1"/>
    <xf numFmtId="0" fontId="8" fillId="0" borderId="0" xfId="0" applyFont="1" applyBorder="1"/>
    <xf numFmtId="167" fontId="0" fillId="0" borderId="0" xfId="0" applyNumberFormat="1"/>
    <xf numFmtId="0" fontId="4" fillId="0" borderId="0" xfId="0" applyFont="1" applyFill="1" applyBorder="1" applyAlignment="1">
      <alignment horizontal="left"/>
    </xf>
    <xf numFmtId="168" fontId="0" fillId="0" borderId="2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4" xfId="0" applyFont="1" applyFill="1" applyBorder="1" applyAlignment="1">
      <alignment horizontal="center" wrapText="1"/>
    </xf>
  </cellXfs>
  <cellStyles count="5">
    <cellStyle name="Normal" xfId="0" builtinId="0"/>
    <cellStyle name="Normal 2" xfId="2"/>
    <cellStyle name="Normal 3" xfId="3"/>
    <cellStyle name="Separador de milhares" xfId="1" builtinId="3"/>
    <cellStyle name="Título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38100</xdr:rowOff>
    </xdr:from>
    <xdr:to>
      <xdr:col>1</xdr:col>
      <xdr:colOff>2552700</xdr:colOff>
      <xdr:row>6</xdr:row>
      <xdr:rowOff>104775</xdr:rowOff>
    </xdr:to>
    <xdr:pic>
      <xdr:nvPicPr>
        <xdr:cNvPr id="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38100"/>
          <a:ext cx="230505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428625</xdr:colOff>
      <xdr:row>0</xdr:row>
      <xdr:rowOff>85725</xdr:rowOff>
    </xdr:from>
    <xdr:to>
      <xdr:col>6</xdr:col>
      <xdr:colOff>885825</xdr:colOff>
      <xdr:row>6</xdr:row>
      <xdr:rowOff>57150</xdr:rowOff>
    </xdr:to>
    <xdr:pic>
      <xdr:nvPicPr>
        <xdr:cNvPr id="3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53525" y="85725"/>
          <a:ext cx="1676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495300</xdr:colOff>
      <xdr:row>63</xdr:row>
      <xdr:rowOff>76200</xdr:rowOff>
    </xdr:from>
    <xdr:to>
      <xdr:col>4</xdr:col>
      <xdr:colOff>733425</xdr:colOff>
      <xdr:row>65</xdr:row>
      <xdr:rowOff>66675</xdr:rowOff>
    </xdr:to>
    <xdr:pic>
      <xdr:nvPicPr>
        <xdr:cNvPr id="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00700" y="11820525"/>
          <a:ext cx="26574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AR%20SAMAS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ldos 2017"/>
      <sheetName val="Janeiro"/>
      <sheetName val="Fevereiro"/>
      <sheetName val="Março"/>
      <sheetName val="Abril"/>
      <sheetName val="1Q"/>
      <sheetName val="Maio"/>
      <sheetName val="Junho"/>
      <sheetName val="Julho"/>
      <sheetName val="Agosto"/>
      <sheetName val="2Q"/>
      <sheetName val="Setembro"/>
      <sheetName val="Outubro"/>
      <sheetName val="Novembro"/>
      <sheetName val="Dezembro18"/>
      <sheetName val="3Q"/>
      <sheetName val="Janeiro19"/>
      <sheetName val="Fevereiro19"/>
      <sheetName val="Março19"/>
      <sheetName val="Abril19"/>
      <sheetName val="1Q 19"/>
      <sheetName val="Maio19"/>
      <sheetName val="Junho19"/>
      <sheetName val="Julho19"/>
      <sheetName val="Agosto19"/>
      <sheetName val="2Q 19"/>
      <sheetName val="Setembro19"/>
      <sheetName val="Outubro19"/>
      <sheetName val="Outubro19 Retificado"/>
      <sheetName val="Novembro19"/>
      <sheetName val="Dezembro19"/>
      <sheetName val="3Q 19 "/>
      <sheetName val="Janeiro20"/>
      <sheetName val="Fevereiro20"/>
      <sheetName val="Março20"/>
      <sheetName val="Abril20"/>
      <sheetName val="1Q20"/>
      <sheetName val="Maio20"/>
      <sheetName val="Junho20"/>
      <sheetName val="Julho20"/>
      <sheetName val="Agosto20"/>
      <sheetName val="2Q20"/>
      <sheetName val="Setembro20"/>
      <sheetName val="Outubro20"/>
      <sheetName val="Novembro20"/>
      <sheetName val="Dezembro20"/>
      <sheetName val="3Q20"/>
      <sheetName val="Janeiro21"/>
      <sheetName val="Fevereiro21"/>
      <sheetName val="Março21"/>
      <sheetName val="Abril21"/>
      <sheetName val="1Q21"/>
      <sheetName val="Maio21"/>
      <sheetName val="Junho21"/>
      <sheetName val="Julho21"/>
      <sheetName val="Agosto21"/>
      <sheetName val="2Q21"/>
      <sheetName val="Setembro21"/>
      <sheetName val="Outubro21"/>
      <sheetName val="Novembro21"/>
      <sheetName val="Dezembro21"/>
      <sheetName val="3Q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53">
          <cell r="F53">
            <v>1598115.3969999985</v>
          </cell>
        </row>
      </sheetData>
      <sheetData sheetId="57">
        <row r="21">
          <cell r="F21">
            <v>657083</v>
          </cell>
        </row>
        <row r="23">
          <cell r="F23">
            <v>0</v>
          </cell>
        </row>
        <row r="24">
          <cell r="F24">
            <v>2727</v>
          </cell>
        </row>
        <row r="25">
          <cell r="F25">
            <v>0</v>
          </cell>
        </row>
        <row r="26">
          <cell r="F26">
            <v>600</v>
          </cell>
        </row>
        <row r="27">
          <cell r="F27">
            <v>0</v>
          </cell>
        </row>
        <row r="28">
          <cell r="F28">
            <v>3437.86</v>
          </cell>
        </row>
        <row r="29">
          <cell r="F29">
            <v>7573.28</v>
          </cell>
        </row>
        <row r="35">
          <cell r="F35">
            <v>78578.06</v>
          </cell>
        </row>
        <row r="36">
          <cell r="F36">
            <v>71257.38</v>
          </cell>
        </row>
        <row r="37">
          <cell r="F37">
            <v>140873.59</v>
          </cell>
        </row>
        <row r="38">
          <cell r="F38">
            <v>0</v>
          </cell>
        </row>
        <row r="39">
          <cell r="F39">
            <v>1759.01</v>
          </cell>
        </row>
        <row r="40">
          <cell r="F40">
            <v>2959.69</v>
          </cell>
        </row>
        <row r="41">
          <cell r="F41">
            <v>124926.65</v>
          </cell>
        </row>
        <row r="42">
          <cell r="F42">
            <v>90986.07</v>
          </cell>
        </row>
        <row r="43">
          <cell r="F43">
            <v>20755.63</v>
          </cell>
        </row>
        <row r="44">
          <cell r="F44">
            <v>0</v>
          </cell>
        </row>
        <row r="45">
          <cell r="F45">
            <v>30000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9683.7999999999993</v>
          </cell>
        </row>
      </sheetData>
      <sheetData sheetId="58">
        <row r="21">
          <cell r="F21">
            <v>657083</v>
          </cell>
        </row>
        <row r="23">
          <cell r="F23">
            <v>0</v>
          </cell>
        </row>
        <row r="24">
          <cell r="F24">
            <v>2622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3510.8700000000003</v>
          </cell>
        </row>
        <row r="29">
          <cell r="F29">
            <v>8470.77</v>
          </cell>
        </row>
        <row r="35">
          <cell r="F35">
            <v>106749.49</v>
          </cell>
        </row>
        <row r="36">
          <cell r="F36">
            <v>73720.679999999993</v>
          </cell>
        </row>
        <row r="37">
          <cell r="F37">
            <v>139513.48000000001</v>
          </cell>
        </row>
        <row r="38">
          <cell r="F38">
            <v>0</v>
          </cell>
        </row>
        <row r="39">
          <cell r="F39">
            <v>1845.68</v>
          </cell>
        </row>
        <row r="40">
          <cell r="F40">
            <v>3213.55</v>
          </cell>
        </row>
        <row r="41">
          <cell r="F41">
            <v>133726.51999999999</v>
          </cell>
        </row>
        <row r="42">
          <cell r="F42">
            <v>104492.54</v>
          </cell>
        </row>
        <row r="43">
          <cell r="F43">
            <v>31568.09</v>
          </cell>
        </row>
        <row r="44">
          <cell r="F44">
            <v>870</v>
          </cell>
        </row>
        <row r="45">
          <cell r="F45">
            <v>30429.07</v>
          </cell>
        </row>
        <row r="46">
          <cell r="F46">
            <v>1833.7</v>
          </cell>
        </row>
        <row r="47">
          <cell r="F47">
            <v>0</v>
          </cell>
        </row>
        <row r="48">
          <cell r="F48">
            <v>14085.43</v>
          </cell>
        </row>
      </sheetData>
      <sheetData sheetId="59">
        <row r="21">
          <cell r="F21">
            <v>657083</v>
          </cell>
        </row>
        <row r="23">
          <cell r="F23">
            <v>0</v>
          </cell>
        </row>
        <row r="24">
          <cell r="F24">
            <v>3609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5378.82</v>
          </cell>
        </row>
        <row r="29">
          <cell r="F29">
            <v>10551.55</v>
          </cell>
        </row>
        <row r="35">
          <cell r="F35">
            <v>133681.57999999999</v>
          </cell>
        </row>
        <row r="36">
          <cell r="F36">
            <v>82994.19</v>
          </cell>
        </row>
        <row r="37">
          <cell r="F37">
            <v>171863.38</v>
          </cell>
        </row>
        <row r="38">
          <cell r="F38">
            <v>0</v>
          </cell>
        </row>
        <row r="39">
          <cell r="F39">
            <v>1845.68</v>
          </cell>
        </row>
        <row r="40">
          <cell r="F40">
            <v>5703.78</v>
          </cell>
        </row>
        <row r="41">
          <cell r="F41">
            <v>149856.57</v>
          </cell>
        </row>
        <row r="42">
          <cell r="F42">
            <v>116954.73</v>
          </cell>
        </row>
        <row r="43">
          <cell r="F43">
            <v>46665.47</v>
          </cell>
        </row>
        <row r="44">
          <cell r="F44">
            <v>0</v>
          </cell>
        </row>
        <row r="45">
          <cell r="F45">
            <v>33417.050000000003</v>
          </cell>
        </row>
        <row r="46">
          <cell r="F46">
            <v>8163.03</v>
          </cell>
        </row>
        <row r="47">
          <cell r="F47">
            <v>0</v>
          </cell>
        </row>
        <row r="48">
          <cell r="F48">
            <v>3470.1</v>
          </cell>
        </row>
      </sheetData>
      <sheetData sheetId="60">
        <row r="21">
          <cell r="F21">
            <v>657083</v>
          </cell>
        </row>
        <row r="22">
          <cell r="F22">
            <v>600000</v>
          </cell>
        </row>
        <row r="24">
          <cell r="F24">
            <v>800</v>
          </cell>
        </row>
        <row r="25">
          <cell r="F25">
            <v>2472.0100000000002</v>
          </cell>
        </row>
        <row r="26">
          <cell r="F26">
            <v>0</v>
          </cell>
        </row>
        <row r="27">
          <cell r="F27">
            <v>12.81</v>
          </cell>
        </row>
        <row r="28">
          <cell r="F28">
            <v>0</v>
          </cell>
        </row>
        <row r="29">
          <cell r="F29">
            <v>5105.2700000000004</v>
          </cell>
        </row>
        <row r="30">
          <cell r="F30">
            <v>13540.16</v>
          </cell>
        </row>
        <row r="36">
          <cell r="F36">
            <v>114330.37</v>
          </cell>
        </row>
        <row r="37">
          <cell r="F37">
            <v>110519.03999999999</v>
          </cell>
        </row>
        <row r="38">
          <cell r="F38">
            <v>213117.85</v>
          </cell>
        </row>
        <row r="39">
          <cell r="F39">
            <v>0</v>
          </cell>
        </row>
        <row r="40">
          <cell r="F40">
            <v>1810.48</v>
          </cell>
        </row>
        <row r="41">
          <cell r="F41">
            <v>4312.79</v>
          </cell>
        </row>
        <row r="42">
          <cell r="F42">
            <v>166309.98000000001</v>
          </cell>
        </row>
        <row r="43">
          <cell r="F43">
            <v>144491.35</v>
          </cell>
        </row>
        <row r="44">
          <cell r="F44">
            <v>70814.559999999998</v>
          </cell>
        </row>
        <row r="45">
          <cell r="F45">
            <v>1350</v>
          </cell>
        </row>
        <row r="46">
          <cell r="F46">
            <v>64018.3</v>
          </cell>
        </row>
        <row r="47">
          <cell r="F47">
            <v>1808.23</v>
          </cell>
        </row>
        <row r="48">
          <cell r="F48">
            <v>1589.18</v>
          </cell>
        </row>
        <row r="49">
          <cell r="F49">
            <v>5201.6899999999996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7:I70"/>
  <sheetViews>
    <sheetView showGridLines="0" tabSelected="1" topLeftCell="A37" workbookViewId="0">
      <selection activeCell="B60" sqref="B60"/>
    </sheetView>
  </sheetViews>
  <sheetFormatPr defaultRowHeight="12.75"/>
  <cols>
    <col min="2" max="2" width="67.42578125" bestFit="1" customWidth="1"/>
    <col min="3" max="3" width="18.28515625" bestFit="1" customWidth="1"/>
    <col min="4" max="5" width="18" bestFit="1" customWidth="1"/>
    <col min="6" max="6" width="18.28515625" bestFit="1" customWidth="1"/>
    <col min="7" max="7" width="23.140625" bestFit="1" customWidth="1"/>
  </cols>
  <sheetData>
    <row r="7" spans="2:8" ht="13.5" thickBot="1">
      <c r="B7" s="1"/>
      <c r="C7" s="1"/>
      <c r="D7" s="1"/>
      <c r="E7" s="1"/>
      <c r="F7" s="1"/>
      <c r="G7" s="1"/>
    </row>
    <row r="8" spans="2:8" ht="13.5" thickTop="1"/>
    <row r="9" spans="2:8" ht="16.5">
      <c r="B9" s="2" t="s">
        <v>0</v>
      </c>
      <c r="C9" s="2"/>
      <c r="D9" s="2"/>
      <c r="E9" s="2"/>
      <c r="F9" s="2"/>
      <c r="G9" s="2"/>
      <c r="H9" s="2"/>
    </row>
    <row r="10" spans="2:8">
      <c r="B10" s="3" t="s">
        <v>1</v>
      </c>
      <c r="C10" s="3"/>
      <c r="D10" s="3"/>
      <c r="E10" s="3"/>
      <c r="F10" s="3"/>
      <c r="G10" s="3"/>
      <c r="H10" s="3"/>
    </row>
    <row r="12" spans="2:8" ht="16.5">
      <c r="B12" s="2" t="s">
        <v>2</v>
      </c>
      <c r="C12" s="2"/>
      <c r="D12" s="2"/>
      <c r="E12" s="2"/>
      <c r="F12" s="2"/>
      <c r="G12" s="2"/>
      <c r="H12" s="2"/>
    </row>
    <row r="13" spans="2:8">
      <c r="B13" s="4"/>
      <c r="C13" s="4"/>
    </row>
    <row r="14" spans="2:8" s="8" customFormat="1" ht="15.75">
      <c r="B14" s="5" t="s">
        <v>3</v>
      </c>
      <c r="C14" s="6">
        <v>44440</v>
      </c>
      <c r="D14" s="6">
        <v>44470</v>
      </c>
      <c r="E14" s="6">
        <v>44501</v>
      </c>
      <c r="F14" s="6">
        <v>44531</v>
      </c>
      <c r="G14" s="7" t="s">
        <v>4</v>
      </c>
    </row>
    <row r="15" spans="2:8" s="8" customFormat="1" ht="15.75">
      <c r="B15" s="9"/>
      <c r="C15" s="9"/>
      <c r="D15" s="9"/>
      <c r="E15" s="9"/>
      <c r="F15" s="9"/>
      <c r="G15" s="9"/>
    </row>
    <row r="16" spans="2:8" s="8" customFormat="1" ht="15.75">
      <c r="B16" s="10" t="s">
        <v>5</v>
      </c>
      <c r="C16" s="11">
        <f>'[1]2Q21'!F53</f>
        <v>1598115.3969999985</v>
      </c>
      <c r="D16" s="11">
        <f>C53</f>
        <v>1697756.6569999987</v>
      </c>
      <c r="E16" s="11">
        <f>D53</f>
        <v>1727395.0669999989</v>
      </c>
      <c r="F16" s="11">
        <f>E53</f>
        <v>1649401.8769999989</v>
      </c>
      <c r="G16" s="11">
        <f>C16+D16+E16+F16</f>
        <v>6672668.9979999941</v>
      </c>
    </row>
    <row r="17" spans="2:8" s="8" customFormat="1" ht="15.75">
      <c r="B17" s="12"/>
      <c r="C17" s="12"/>
      <c r="D17" s="12"/>
      <c r="E17" s="12"/>
      <c r="F17" s="12"/>
      <c r="G17" s="12"/>
    </row>
    <row r="18" spans="2:8" s="8" customFormat="1" ht="15.75">
      <c r="B18" s="13" t="s">
        <v>6</v>
      </c>
      <c r="C18" s="14"/>
      <c r="D18" s="14"/>
      <c r="E18" s="14"/>
      <c r="F18" s="15"/>
      <c r="G18" s="14"/>
    </row>
    <row r="19" spans="2:8" s="8" customFormat="1" ht="15.75">
      <c r="B19" s="16" t="s">
        <v>7</v>
      </c>
      <c r="C19" s="17">
        <f>[1]Setembro21!F21</f>
        <v>657083</v>
      </c>
      <c r="D19" s="17">
        <f>[1]Outubro21!F21</f>
        <v>657083</v>
      </c>
      <c r="E19" s="17">
        <f>[1]Novembro21!F21</f>
        <v>657083</v>
      </c>
      <c r="F19" s="17">
        <f>[1]Dezembro21!F22+[1]Dezembro21!F21</f>
        <v>1257083</v>
      </c>
      <c r="G19" s="18">
        <f>SUM(C19:F19)</f>
        <v>3228332</v>
      </c>
    </row>
    <row r="20" spans="2:8" s="8" customFormat="1" ht="15.75">
      <c r="B20" s="16" t="s">
        <v>8</v>
      </c>
      <c r="C20" s="17">
        <f>[1]Setembro21!F22</f>
        <v>0</v>
      </c>
      <c r="D20" s="17">
        <f>[1]Outubro21!F22</f>
        <v>0</v>
      </c>
      <c r="E20" s="17">
        <f>[1]Novembro21!F22</f>
        <v>0</v>
      </c>
      <c r="F20" s="17">
        <f>[1]Dezembro21!F23</f>
        <v>0</v>
      </c>
      <c r="G20" s="18">
        <f>SUM(C20:F20)</f>
        <v>0</v>
      </c>
    </row>
    <row r="21" spans="2:8" s="8" customFormat="1" ht="15.75">
      <c r="B21" s="16" t="s">
        <v>9</v>
      </c>
      <c r="C21" s="17">
        <f>[1]Setembro21!F23</f>
        <v>0</v>
      </c>
      <c r="D21" s="17">
        <f>[1]Outubro21!F23</f>
        <v>0</v>
      </c>
      <c r="E21" s="17">
        <f>[1]Novembro21!F23</f>
        <v>0</v>
      </c>
      <c r="F21" s="17">
        <f>[1]Dezembro21!F24</f>
        <v>800</v>
      </c>
      <c r="G21" s="18">
        <f>C21+D21+E21+F21</f>
        <v>800</v>
      </c>
    </row>
    <row r="22" spans="2:8" s="8" customFormat="1" ht="15.75">
      <c r="B22" s="16" t="s">
        <v>10</v>
      </c>
      <c r="C22" s="17">
        <f>[1]Setembro21!F24</f>
        <v>2727</v>
      </c>
      <c r="D22" s="17">
        <f>[1]Outubro21!F24</f>
        <v>2622</v>
      </c>
      <c r="E22" s="17">
        <f>[1]Novembro21!F24</f>
        <v>3609</v>
      </c>
      <c r="F22" s="17">
        <f>[1]Dezembro21!F25</f>
        <v>2472.0100000000002</v>
      </c>
      <c r="G22" s="19">
        <f>C22+D22+E22+F22</f>
        <v>11430.01</v>
      </c>
    </row>
    <row r="23" spans="2:8" s="8" customFormat="1" ht="15.75">
      <c r="B23" s="16" t="s">
        <v>11</v>
      </c>
      <c r="C23" s="17">
        <f>[1]Setembro21!F25</f>
        <v>0</v>
      </c>
      <c r="D23" s="17">
        <f>[1]Outubro21!F25</f>
        <v>0</v>
      </c>
      <c r="E23" s="17">
        <f>[1]Novembro21!F25</f>
        <v>0</v>
      </c>
      <c r="F23" s="17">
        <f>[1]Dezembro21!F26</f>
        <v>0</v>
      </c>
      <c r="G23" s="18">
        <f>C23+D23+E23+F23</f>
        <v>0</v>
      </c>
    </row>
    <row r="24" spans="2:8" s="8" customFormat="1" ht="15.75">
      <c r="B24" s="16" t="s">
        <v>12</v>
      </c>
      <c r="C24" s="17">
        <f>[1]Setembro21!F26</f>
        <v>600</v>
      </c>
      <c r="D24" s="17">
        <f>[1]Outubro21!F26</f>
        <v>0</v>
      </c>
      <c r="E24" s="17">
        <f>[1]Novembro21!F26</f>
        <v>0</v>
      </c>
      <c r="F24" s="17">
        <f>[1]Dezembro21!F27</f>
        <v>12.81</v>
      </c>
      <c r="G24" s="18">
        <f>C24+D24+E24+F24</f>
        <v>612.80999999999995</v>
      </c>
    </row>
    <row r="25" spans="2:8" s="8" customFormat="1" ht="15.75">
      <c r="B25" s="16" t="s">
        <v>13</v>
      </c>
      <c r="C25" s="17">
        <f>[1]Setembro21!F27</f>
        <v>0</v>
      </c>
      <c r="D25" s="17">
        <f>[1]Outubro21!F27</f>
        <v>0</v>
      </c>
      <c r="E25" s="17">
        <f>[1]Novembro21!F27</f>
        <v>0</v>
      </c>
      <c r="F25" s="17">
        <f>[1]Dezembro21!F28</f>
        <v>0</v>
      </c>
      <c r="G25" s="18">
        <f>SUM(C25:F25)</f>
        <v>0</v>
      </c>
    </row>
    <row r="26" spans="2:8" s="8" customFormat="1" ht="15.75">
      <c r="B26" s="20" t="s">
        <v>14</v>
      </c>
      <c r="C26" s="17">
        <f>[1]Setembro21!F28</f>
        <v>3437.86</v>
      </c>
      <c r="D26" s="17">
        <f>[1]Outubro21!F28</f>
        <v>3510.8700000000003</v>
      </c>
      <c r="E26" s="17">
        <f>[1]Novembro21!F28</f>
        <v>5378.82</v>
      </c>
      <c r="F26" s="17">
        <f>[1]Dezembro21!F29</f>
        <v>5105.2700000000004</v>
      </c>
      <c r="G26" s="19">
        <f>C26+D26+E26+F26</f>
        <v>17432.82</v>
      </c>
    </row>
    <row r="27" spans="2:8" s="8" customFormat="1" ht="15.75">
      <c r="B27" s="20" t="s">
        <v>15</v>
      </c>
      <c r="C27" s="17">
        <f>[1]Setembro21!F29</f>
        <v>7573.28</v>
      </c>
      <c r="D27" s="17">
        <f>[1]Outubro21!F29</f>
        <v>8470.77</v>
      </c>
      <c r="E27" s="17">
        <f>[1]Novembro21!F29</f>
        <v>10551.55</v>
      </c>
      <c r="F27" s="17">
        <f>[1]Dezembro21!F30</f>
        <v>13540.16</v>
      </c>
      <c r="G27" s="19">
        <f>C27+D27+E27+F27</f>
        <v>40135.759999999995</v>
      </c>
    </row>
    <row r="28" spans="2:8" s="8" customFormat="1" ht="15.75">
      <c r="B28" s="21" t="s">
        <v>16</v>
      </c>
      <c r="C28" s="22">
        <f>SUM(C19:C27)</f>
        <v>671421.14</v>
      </c>
      <c r="D28" s="22">
        <f>SUM(D19:D27)</f>
        <v>671686.64</v>
      </c>
      <c r="E28" s="22">
        <f>SUM(E19:E27)</f>
        <v>676622.37</v>
      </c>
      <c r="F28" s="22">
        <f>SUM(F19:F27)</f>
        <v>1279013.25</v>
      </c>
      <c r="G28" s="22">
        <f>SUM(G19:G27)</f>
        <v>3298743.3999999994</v>
      </c>
      <c r="H28" s="23"/>
    </row>
    <row r="29" spans="2:8" s="8" customFormat="1" ht="15">
      <c r="B29" s="24"/>
      <c r="C29" s="24"/>
      <c r="D29" s="24"/>
      <c r="E29" s="24"/>
      <c r="F29" s="24"/>
      <c r="G29" s="24"/>
    </row>
    <row r="30" spans="2:8" s="8" customFormat="1" ht="15.75">
      <c r="B30" s="13" t="s">
        <v>17</v>
      </c>
      <c r="C30" s="14"/>
      <c r="D30" s="14"/>
      <c r="E30" s="14"/>
      <c r="F30" s="14"/>
      <c r="G30" s="14"/>
    </row>
    <row r="31" spans="2:8" s="8" customFormat="1" ht="15.75">
      <c r="B31" s="25" t="s">
        <v>18</v>
      </c>
      <c r="C31" s="17">
        <f>[1]Setembro21!F35</f>
        <v>78578.06</v>
      </c>
      <c r="D31" s="17">
        <f>[1]Outubro21!F35</f>
        <v>106749.49</v>
      </c>
      <c r="E31" s="17">
        <f>[1]Novembro21!F35</f>
        <v>133681.57999999999</v>
      </c>
      <c r="F31" s="17">
        <f>[1]Dezembro21!F36</f>
        <v>114330.37</v>
      </c>
      <c r="G31" s="26">
        <f t="shared" ref="G31:G44" si="0">SUM(C31:F31)</f>
        <v>433339.5</v>
      </c>
    </row>
    <row r="32" spans="2:8" s="8" customFormat="1" ht="15.75">
      <c r="B32" s="25" t="s">
        <v>19</v>
      </c>
      <c r="C32" s="17">
        <f>[1]Setembro21!F36</f>
        <v>71257.38</v>
      </c>
      <c r="D32" s="17">
        <f>[1]Outubro21!F36</f>
        <v>73720.679999999993</v>
      </c>
      <c r="E32" s="17">
        <f>[1]Novembro21!F36</f>
        <v>82994.19</v>
      </c>
      <c r="F32" s="17">
        <f>[1]Dezembro21!F37</f>
        <v>110519.03999999999</v>
      </c>
      <c r="G32" s="27">
        <f t="shared" si="0"/>
        <v>338491.29</v>
      </c>
    </row>
    <row r="33" spans="2:7" s="8" customFormat="1" ht="15.75">
      <c r="B33" s="25" t="s">
        <v>20</v>
      </c>
      <c r="C33" s="17">
        <f>[1]Setembro21!F37</f>
        <v>140873.59</v>
      </c>
      <c r="D33" s="17">
        <f>[1]Outubro21!F37</f>
        <v>139513.48000000001</v>
      </c>
      <c r="E33" s="17">
        <f>[1]Novembro21!F37</f>
        <v>171863.38</v>
      </c>
      <c r="F33" s="17">
        <f>[1]Dezembro21!F38</f>
        <v>213117.85</v>
      </c>
      <c r="G33" s="19">
        <f t="shared" si="0"/>
        <v>665368.30000000005</v>
      </c>
    </row>
    <row r="34" spans="2:7" s="8" customFormat="1" ht="15.75">
      <c r="B34" s="25" t="s">
        <v>21</v>
      </c>
      <c r="C34" s="17">
        <f>[1]Setembro21!F38</f>
        <v>0</v>
      </c>
      <c r="D34" s="17">
        <f>[1]Outubro21!F38</f>
        <v>0</v>
      </c>
      <c r="E34" s="17">
        <f>[1]Novembro21!F38</f>
        <v>0</v>
      </c>
      <c r="F34" s="17">
        <f>[1]Dezembro21!F39</f>
        <v>0</v>
      </c>
      <c r="G34" s="18">
        <f t="shared" si="0"/>
        <v>0</v>
      </c>
    </row>
    <row r="35" spans="2:7" s="8" customFormat="1" ht="15.75">
      <c r="B35" s="25" t="s">
        <v>22</v>
      </c>
      <c r="C35" s="17">
        <f>[1]Setembro21!F39</f>
        <v>1759.01</v>
      </c>
      <c r="D35" s="17">
        <f>[1]Outubro21!F39</f>
        <v>1845.68</v>
      </c>
      <c r="E35" s="17">
        <f>[1]Novembro21!F39</f>
        <v>1845.68</v>
      </c>
      <c r="F35" s="17">
        <f>[1]Dezembro21!F40</f>
        <v>1810.48</v>
      </c>
      <c r="G35" s="19">
        <f t="shared" si="0"/>
        <v>7260.85</v>
      </c>
    </row>
    <row r="36" spans="2:7" s="8" customFormat="1" ht="15.75">
      <c r="B36" s="25" t="s">
        <v>23</v>
      </c>
      <c r="C36" s="17">
        <f>[1]Setembro21!F40</f>
        <v>2959.69</v>
      </c>
      <c r="D36" s="17">
        <f>[1]Outubro21!F40</f>
        <v>3213.55</v>
      </c>
      <c r="E36" s="17">
        <f>[1]Novembro21!F40</f>
        <v>5703.78</v>
      </c>
      <c r="F36" s="17">
        <f>[1]Dezembro21!F41</f>
        <v>4312.79</v>
      </c>
      <c r="G36" s="19">
        <f t="shared" si="0"/>
        <v>16189.810000000001</v>
      </c>
    </row>
    <row r="37" spans="2:7" s="8" customFormat="1" ht="15.75">
      <c r="B37" s="25" t="s">
        <v>24</v>
      </c>
      <c r="C37" s="17">
        <f>[1]Setembro21!F41</f>
        <v>124926.65</v>
      </c>
      <c r="D37" s="17">
        <f>[1]Outubro21!F41</f>
        <v>133726.51999999999</v>
      </c>
      <c r="E37" s="17">
        <f>[1]Novembro21!F41</f>
        <v>149856.57</v>
      </c>
      <c r="F37" s="17">
        <f>[1]Dezembro21!F42</f>
        <v>166309.98000000001</v>
      </c>
      <c r="G37" s="19">
        <f t="shared" si="0"/>
        <v>574819.72</v>
      </c>
    </row>
    <row r="38" spans="2:7" s="8" customFormat="1" ht="15.75">
      <c r="B38" s="25" t="s">
        <v>25</v>
      </c>
      <c r="C38" s="17">
        <f>[1]Setembro21!F42</f>
        <v>90986.07</v>
      </c>
      <c r="D38" s="17">
        <f>[1]Outubro21!F42</f>
        <v>104492.54</v>
      </c>
      <c r="E38" s="17">
        <f>[1]Novembro21!F42</f>
        <v>116954.73</v>
      </c>
      <c r="F38" s="17">
        <f>[1]Dezembro21!F43</f>
        <v>144491.35</v>
      </c>
      <c r="G38" s="19">
        <f t="shared" si="0"/>
        <v>456924.68999999994</v>
      </c>
    </row>
    <row r="39" spans="2:7" s="8" customFormat="1" ht="15.75">
      <c r="B39" s="25" t="s">
        <v>26</v>
      </c>
      <c r="C39" s="17">
        <f>[1]Setembro21!F43</f>
        <v>20755.63</v>
      </c>
      <c r="D39" s="17">
        <f>[1]Outubro21!F43</f>
        <v>31568.09</v>
      </c>
      <c r="E39" s="17">
        <f>[1]Novembro21!F43</f>
        <v>46665.47</v>
      </c>
      <c r="F39" s="17">
        <f>[1]Dezembro21!F44</f>
        <v>70814.559999999998</v>
      </c>
      <c r="G39" s="19">
        <f t="shared" si="0"/>
        <v>169803.75</v>
      </c>
    </row>
    <row r="40" spans="2:7" s="8" customFormat="1" ht="15.75">
      <c r="B40" s="25" t="s">
        <v>27</v>
      </c>
      <c r="C40" s="17">
        <f>[1]Setembro21!F44</f>
        <v>0</v>
      </c>
      <c r="D40" s="17">
        <f>[1]Outubro21!F44</f>
        <v>870</v>
      </c>
      <c r="E40" s="17">
        <f>[1]Novembro21!F44</f>
        <v>0</v>
      </c>
      <c r="F40" s="17">
        <f>[1]Dezembro21!F45</f>
        <v>1350</v>
      </c>
      <c r="G40" s="19">
        <f t="shared" si="0"/>
        <v>2220</v>
      </c>
    </row>
    <row r="41" spans="2:7" s="8" customFormat="1" ht="15.75">
      <c r="B41" s="25" t="s">
        <v>28</v>
      </c>
      <c r="C41" s="17">
        <f>[1]Setembro21!F45</f>
        <v>30000</v>
      </c>
      <c r="D41" s="17">
        <f>[1]Outubro21!F45</f>
        <v>30429.07</v>
      </c>
      <c r="E41" s="17">
        <f>[1]Novembro21!F45</f>
        <v>33417.050000000003</v>
      </c>
      <c r="F41" s="17">
        <f>[1]Dezembro21!F46</f>
        <v>64018.3</v>
      </c>
      <c r="G41" s="19">
        <f t="shared" si="0"/>
        <v>157864.41999999998</v>
      </c>
    </row>
    <row r="42" spans="2:7" s="8" customFormat="1" ht="15.75">
      <c r="B42" s="25" t="s">
        <v>29</v>
      </c>
      <c r="C42" s="17">
        <f>[1]Setembro21!F46</f>
        <v>0</v>
      </c>
      <c r="D42" s="17">
        <f>[1]Outubro21!F46</f>
        <v>1833.7</v>
      </c>
      <c r="E42" s="17">
        <f>[1]Novembro21!F46</f>
        <v>8163.03</v>
      </c>
      <c r="F42" s="17">
        <f>[1]Dezembro21!F47</f>
        <v>1808.23</v>
      </c>
      <c r="G42" s="19">
        <f t="shared" si="0"/>
        <v>11804.96</v>
      </c>
    </row>
    <row r="43" spans="2:7" s="8" customFormat="1" ht="15.75">
      <c r="B43" s="25" t="s">
        <v>30</v>
      </c>
      <c r="C43" s="17">
        <f>[1]Setembro21!F47</f>
        <v>0</v>
      </c>
      <c r="D43" s="17">
        <f>[1]Outubro21!F47</f>
        <v>0</v>
      </c>
      <c r="E43" s="17">
        <f>[1]Novembro21!F47</f>
        <v>0</v>
      </c>
      <c r="F43" s="17">
        <f>[1]Dezembro21!F48</f>
        <v>1589.18</v>
      </c>
      <c r="G43" s="18">
        <f t="shared" si="0"/>
        <v>1589.18</v>
      </c>
    </row>
    <row r="44" spans="2:7" s="8" customFormat="1" ht="15.75">
      <c r="B44" s="25" t="s">
        <v>31</v>
      </c>
      <c r="C44" s="17">
        <f>[1]Setembro21!F48</f>
        <v>9683.7999999999993</v>
      </c>
      <c r="D44" s="17">
        <f>[1]Outubro21!F48</f>
        <v>14085.43</v>
      </c>
      <c r="E44" s="17">
        <f>[1]Novembro21!F48</f>
        <v>3470.1</v>
      </c>
      <c r="F44" s="17">
        <f>[1]Dezembro21!F49</f>
        <v>5201.6899999999996</v>
      </c>
      <c r="G44" s="28">
        <f t="shared" si="0"/>
        <v>32441.019999999997</v>
      </c>
    </row>
    <row r="45" spans="2:7" s="8" customFormat="1" ht="15.75">
      <c r="B45" s="21" t="s">
        <v>32</v>
      </c>
      <c r="C45" s="22">
        <f>SUM(C31:C44)</f>
        <v>571779.88</v>
      </c>
      <c r="D45" s="22">
        <f>SUM(D31:D44)</f>
        <v>642048.23</v>
      </c>
      <c r="E45" s="22">
        <f>SUM(E31:E44)</f>
        <v>754615.56</v>
      </c>
      <c r="F45" s="22">
        <f>SUM(F31:F44)</f>
        <v>899673.82</v>
      </c>
      <c r="G45" s="22">
        <f>SUM(G31:G44)</f>
        <v>2868117.49</v>
      </c>
    </row>
    <row r="46" spans="2:7" s="8" customFormat="1" ht="15">
      <c r="B46" s="24"/>
      <c r="C46" s="29"/>
      <c r="D46" s="29"/>
      <c r="E46" s="29"/>
      <c r="F46" s="29"/>
      <c r="G46" s="29"/>
    </row>
    <row r="47" spans="2:7" s="8" customFormat="1" ht="15.75">
      <c r="B47" s="30" t="s">
        <v>33</v>
      </c>
      <c r="C47" s="31">
        <v>0</v>
      </c>
      <c r="D47" s="31">
        <v>0</v>
      </c>
      <c r="E47" s="31">
        <v>0</v>
      </c>
      <c r="F47" s="31">
        <v>0</v>
      </c>
      <c r="G47" s="31">
        <f>SUM(C47:F47)</f>
        <v>0</v>
      </c>
    </row>
    <row r="48" spans="2:7" s="8" customFormat="1" ht="15">
      <c r="B48" s="24"/>
      <c r="C48" s="29"/>
      <c r="D48" s="29"/>
      <c r="E48" s="29"/>
      <c r="F48" s="29"/>
      <c r="G48" s="29"/>
    </row>
    <row r="49" spans="2:9" s="8" customFormat="1" ht="15.75">
      <c r="B49" s="30" t="s">
        <v>34</v>
      </c>
      <c r="C49" s="31">
        <v>0</v>
      </c>
      <c r="D49" s="31">
        <v>0</v>
      </c>
      <c r="E49" s="31">
        <v>0</v>
      </c>
      <c r="F49" s="31">
        <v>0</v>
      </c>
      <c r="G49" s="31">
        <f>SUM(C49:F49)</f>
        <v>0</v>
      </c>
    </row>
    <row r="50" spans="2:9" s="8" customFormat="1" ht="15">
      <c r="B50" s="24"/>
      <c r="C50" s="29"/>
      <c r="D50" s="29"/>
      <c r="E50" s="29"/>
      <c r="F50" s="29"/>
      <c r="G50" s="29"/>
    </row>
    <row r="51" spans="2:9" s="8" customFormat="1" ht="15.75">
      <c r="B51" s="30" t="s">
        <v>35</v>
      </c>
      <c r="C51" s="32">
        <f>C28-C45</f>
        <v>99641.260000000009</v>
      </c>
      <c r="D51" s="32">
        <f>D28-D45</f>
        <v>29638.410000000033</v>
      </c>
      <c r="E51" s="32">
        <f>E28-E45</f>
        <v>-77993.190000000061</v>
      </c>
      <c r="F51" s="32">
        <f>F28-F45</f>
        <v>379339.43000000005</v>
      </c>
      <c r="G51" s="32">
        <f>G28-G45</f>
        <v>430625.90999999922</v>
      </c>
    </row>
    <row r="52" spans="2:9" s="8" customFormat="1" ht="15">
      <c r="B52" s="24"/>
      <c r="C52" s="29"/>
      <c r="D52" s="29"/>
      <c r="E52" s="29"/>
      <c r="F52" s="29"/>
      <c r="G52" s="29"/>
      <c r="H52" s="33"/>
    </row>
    <row r="53" spans="2:9" ht="15">
      <c r="B53" s="34" t="s">
        <v>36</v>
      </c>
      <c r="C53" s="32">
        <f>C16+C28-C45+C49+C47</f>
        <v>1697756.6569999987</v>
      </c>
      <c r="D53" s="32">
        <f>D16+D28-D45+D49</f>
        <v>1727395.0669999989</v>
      </c>
      <c r="E53" s="32">
        <f>E16+E28-E45+E49</f>
        <v>1649401.8769999989</v>
      </c>
      <c r="F53" s="32">
        <f>F16+F28-F45+F49</f>
        <v>2028741.3069999991</v>
      </c>
      <c r="G53" s="32">
        <f>G16+G28-G45+G49+G47</f>
        <v>7103294.9079999942</v>
      </c>
      <c r="H53" s="35"/>
    </row>
    <row r="54" spans="2:9">
      <c r="F54" s="36"/>
      <c r="H54" s="35"/>
    </row>
    <row r="55" spans="2:9">
      <c r="B55" s="37"/>
      <c r="F55" s="36"/>
      <c r="H55" s="35"/>
    </row>
    <row r="56" spans="2:9">
      <c r="F56" s="36"/>
      <c r="H56" s="35"/>
    </row>
    <row r="57" spans="2:9">
      <c r="B57" s="38">
        <v>44571</v>
      </c>
      <c r="C57" s="39"/>
      <c r="E57" s="36"/>
      <c r="F57" s="40"/>
      <c r="G57" s="40"/>
      <c r="H57" s="40"/>
    </row>
    <row r="58" spans="2:9">
      <c r="E58" s="40"/>
      <c r="G58" s="40"/>
      <c r="H58" s="40"/>
      <c r="I58" s="41"/>
    </row>
    <row r="59" spans="2:9" s="40" customFormat="1">
      <c r="B59"/>
      <c r="C59"/>
      <c r="D59"/>
      <c r="E59"/>
    </row>
    <row r="60" spans="2:9" s="40" customFormat="1" ht="12">
      <c r="B60" s="35"/>
      <c r="C60" s="35"/>
    </row>
    <row r="61" spans="2:9" s="40" customFormat="1" ht="12">
      <c r="B61" s="35"/>
      <c r="C61" s="35"/>
    </row>
    <row r="62" spans="2:9" s="40" customFormat="1" ht="12">
      <c r="B62" s="42" t="s">
        <v>37</v>
      </c>
      <c r="C62" s="35"/>
      <c r="F62" s="43"/>
      <c r="G62" s="43"/>
      <c r="I62" s="35"/>
    </row>
    <row r="63" spans="2:9" s="40" customFormat="1" ht="12">
      <c r="B63" s="44" t="s">
        <v>38</v>
      </c>
      <c r="C63" s="35"/>
      <c r="F63" s="45" t="s">
        <v>39</v>
      </c>
      <c r="G63" s="45"/>
      <c r="I63" s="41"/>
    </row>
    <row r="64" spans="2:9" s="40" customFormat="1" ht="12">
      <c r="B64" s="46" t="s">
        <v>40</v>
      </c>
      <c r="C64" s="47"/>
      <c r="D64" s="48"/>
      <c r="F64" s="49" t="s">
        <v>41</v>
      </c>
      <c r="G64" s="49"/>
      <c r="I64" s="41"/>
    </row>
    <row r="65" spans="2:9" s="40" customFormat="1" ht="12">
      <c r="B65" s="41"/>
      <c r="C65" s="50"/>
      <c r="D65" s="50"/>
      <c r="I65" s="41"/>
    </row>
    <row r="66" spans="2:9" s="40" customFormat="1" ht="12">
      <c r="B66" s="41"/>
      <c r="C66" s="50"/>
      <c r="D66" s="50"/>
    </row>
    <row r="67" spans="2:9" s="40" customFormat="1" ht="12">
      <c r="C67" s="51" t="s">
        <v>42</v>
      </c>
      <c r="D67" s="51"/>
      <c r="E67" s="51"/>
      <c r="F67" s="50"/>
      <c r="G67" s="41"/>
    </row>
    <row r="68" spans="2:9" s="40" customFormat="1" ht="12">
      <c r="C68" s="49" t="s">
        <v>43</v>
      </c>
      <c r="D68" s="49"/>
      <c r="E68" s="49"/>
      <c r="F68" s="50"/>
      <c r="G68" s="50"/>
    </row>
    <row r="69" spans="2:9" s="40" customFormat="1" ht="12">
      <c r="C69" s="49" t="s">
        <v>44</v>
      </c>
      <c r="D69" s="49"/>
      <c r="E69" s="49"/>
      <c r="F69" s="50"/>
      <c r="G69" s="50"/>
    </row>
    <row r="70" spans="2:9">
      <c r="B70" s="37"/>
      <c r="C70" s="40"/>
      <c r="D70" s="50"/>
      <c r="E70" s="50"/>
      <c r="G70" s="40"/>
    </row>
  </sheetData>
  <mergeCells count="9">
    <mergeCell ref="C67:E67"/>
    <mergeCell ref="C68:E68"/>
    <mergeCell ref="C69:E69"/>
    <mergeCell ref="B9:H9"/>
    <mergeCell ref="B10:H10"/>
    <mergeCell ref="B12:H12"/>
    <mergeCell ref="F62:G62"/>
    <mergeCell ref="F63:G63"/>
    <mergeCell ref="F64:G64"/>
  </mergeCells>
  <pageMargins left="0.511811024" right="0.511811024" top="0.78740157499999996" bottom="0.78740157499999996" header="0.31496062000000002" footer="0.31496062000000002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3Q21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mcruz</dc:creator>
  <cp:lastModifiedBy>mcruz</cp:lastModifiedBy>
  <dcterms:created xsi:type="dcterms:W3CDTF">2022-01-10T17:52:49Z</dcterms:created>
  <dcterms:modified xsi:type="dcterms:W3CDTF">2022-01-10T17:54:05Z</dcterms:modified>
</cp:coreProperties>
</file>